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/>
  <mc:AlternateContent xmlns:mc="http://schemas.openxmlformats.org/markup-compatibility/2006">
    <mc:Choice Requires="x15">
      <x15ac:absPath xmlns:x15ac="http://schemas.microsoft.com/office/spreadsheetml/2010/11/ac" url="C:\Users\daniele.rama\Documents\&amp;dan\MEGAsync\&amp;dan\Agrisystem\Myriam\Final\def\"/>
    </mc:Choice>
  </mc:AlternateContent>
  <xr:revisionPtr revIDLastSave="0" documentId="13_ncr:1_{73CC4586-7C56-41B6-9A6F-FEA0158E3182}" xr6:coauthVersionLast="46" xr6:coauthVersionMax="46" xr10:uidLastSave="{00000000-0000-0000-0000-000000000000}"/>
  <bookViews>
    <workbookView xWindow="-98" yWindow="-98" windowWidth="19396" windowHeight="10395" firstSheet="1" activeTab="3" xr2:uid="{00000000-000D-0000-FFFF-FFFF00000000}"/>
  </bookViews>
  <sheets>
    <sheet name="Final Socio-Eco" sheetId="5" r:id="rId1"/>
    <sheet name="Final Gov-Inst" sheetId="6" r:id="rId2"/>
    <sheet name="NR, FSN,EP" sheetId="7" r:id="rId3"/>
    <sheet name="Baseline" sheetId="1" r:id="rId4"/>
    <sheet name="Scenario 1" sheetId="8" r:id="rId5"/>
    <sheet name="Scenario 2" sheetId="9" r:id="rId6"/>
    <sheet name="Scenario 3" sheetId="10" r:id="rId7"/>
    <sheet name="Scenario 4" sheetId="11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10" l="1"/>
  <c r="F5" i="10"/>
  <c r="H5" i="10" s="1"/>
  <c r="F4" i="10"/>
  <c r="H4" i="10" s="1"/>
  <c r="E6" i="10"/>
  <c r="G6" i="10" s="1"/>
  <c r="E5" i="10"/>
  <c r="G5" i="10" s="1"/>
  <c r="E4" i="10"/>
  <c r="F6" i="9"/>
  <c r="H6" i="9" s="1"/>
  <c r="F5" i="9"/>
  <c r="H5" i="9" s="1"/>
  <c r="F4" i="9"/>
  <c r="H4" i="9" s="1"/>
  <c r="E4" i="9"/>
  <c r="G4" i="9" s="1"/>
  <c r="E6" i="9"/>
  <c r="G6" i="9" s="1"/>
  <c r="E5" i="9"/>
  <c r="G5" i="9"/>
  <c r="F6" i="8"/>
  <c r="H6" i="8" s="1"/>
  <c r="F5" i="8"/>
  <c r="H5" i="8" s="1"/>
  <c r="F4" i="8"/>
  <c r="E6" i="8"/>
  <c r="G6" i="8" s="1"/>
  <c r="E5" i="8"/>
  <c r="G5" i="8" s="1"/>
  <c r="E4" i="8"/>
  <c r="D4" i="8"/>
  <c r="D7" i="8" s="1"/>
  <c r="G6" i="11"/>
  <c r="G5" i="11"/>
  <c r="G4" i="11"/>
  <c r="F6" i="11"/>
  <c r="F5" i="11"/>
  <c r="F4" i="11"/>
  <c r="D4" i="11"/>
  <c r="D5" i="11"/>
  <c r="D6" i="11"/>
  <c r="H6" i="10"/>
  <c r="D6" i="10"/>
  <c r="D5" i="10"/>
  <c r="G4" i="10"/>
  <c r="D4" i="10"/>
  <c r="D7" i="10" s="1"/>
  <c r="D6" i="9"/>
  <c r="D5" i="9"/>
  <c r="D4" i="9"/>
  <c r="D7" i="9" s="1"/>
  <c r="D6" i="8"/>
  <c r="D5" i="8"/>
  <c r="D5" i="1"/>
  <c r="D6" i="1"/>
  <c r="D4" i="1"/>
  <c r="D7" i="1" l="1"/>
  <c r="H7" i="10"/>
  <c r="H7" i="9"/>
  <c r="G4" i="8"/>
  <c r="G7" i="8" s="1"/>
  <c r="H4" i="8"/>
  <c r="H7" i="8" s="1"/>
  <c r="D7" i="11"/>
  <c r="E5" i="11" s="1"/>
  <c r="I5" i="11" s="1"/>
  <c r="G7" i="10"/>
  <c r="G7" i="9"/>
  <c r="E5" i="7"/>
  <c r="G5" i="7" s="1"/>
  <c r="C5" i="7"/>
  <c r="E4" i="7"/>
  <c r="G4" i="7" s="1"/>
  <c r="D4" i="7"/>
  <c r="F4" i="7" s="1"/>
  <c r="C4" i="7"/>
  <c r="E3" i="7"/>
  <c r="D3" i="7"/>
  <c r="C3" i="7"/>
  <c r="C6" i="7" s="1"/>
  <c r="E10" i="10" l="1"/>
  <c r="F10" i="10" s="1"/>
  <c r="E4" i="11"/>
  <c r="E10" i="9"/>
  <c r="F10" i="9" s="1"/>
  <c r="E10" i="8"/>
  <c r="F10" i="8" s="1"/>
  <c r="H4" i="11"/>
  <c r="I4" i="11"/>
  <c r="E6" i="11"/>
  <c r="H5" i="11"/>
  <c r="F3" i="7"/>
  <c r="G3" i="7"/>
  <c r="D5" i="7"/>
  <c r="F5" i="7" s="1"/>
  <c r="F6" i="7" s="1"/>
  <c r="E6" i="1" s="1"/>
  <c r="G6" i="1" s="1"/>
  <c r="G6" i="7"/>
  <c r="F6" i="1" s="1"/>
  <c r="H6" i="1" l="1"/>
  <c r="H6" i="11"/>
  <c r="H7" i="11" s="1"/>
  <c r="I6" i="11"/>
  <c r="I7" i="11" s="1"/>
  <c r="E7" i="11"/>
  <c r="F5" i="6"/>
  <c r="H5" i="6" s="1"/>
  <c r="E5" i="6"/>
  <c r="G5" i="6" s="1"/>
  <c r="F4" i="6"/>
  <c r="H4" i="6" s="1"/>
  <c r="E4" i="6"/>
  <c r="G4" i="6" s="1"/>
  <c r="G6" i="6" s="1"/>
  <c r="E5" i="1" s="1"/>
  <c r="G5" i="1" s="1"/>
  <c r="F10" i="11" l="1"/>
  <c r="G10" i="11" s="1"/>
  <c r="H6" i="6"/>
  <c r="F5" i="1" s="1"/>
  <c r="E4" i="5"/>
  <c r="G4" i="5" s="1"/>
  <c r="D4" i="5"/>
  <c r="F4" i="5" s="1"/>
  <c r="E3" i="5"/>
  <c r="G3" i="5" s="1"/>
  <c r="G5" i="5" s="1"/>
  <c r="F4" i="1" s="1"/>
  <c r="D3" i="5"/>
  <c r="F3" i="5" s="1"/>
  <c r="F5" i="5" s="1"/>
  <c r="E4" i="1" s="1"/>
  <c r="G4" i="1" s="1"/>
  <c r="G7" i="1" s="1"/>
  <c r="H4" i="1" l="1"/>
  <c r="H5" i="1"/>
  <c r="H7" i="1" l="1"/>
  <c r="E10" i="1" l="1"/>
  <c r="F10" i="1" s="1"/>
</calcChain>
</file>

<file path=xl/sharedStrings.xml><?xml version="1.0" encoding="utf-8"?>
<sst xmlns="http://schemas.openxmlformats.org/spreadsheetml/2006/main" count="84" uniqueCount="26">
  <si>
    <t>Capital</t>
  </si>
  <si>
    <t xml:space="preserve">Weight </t>
  </si>
  <si>
    <t>Before Crisis</t>
  </si>
  <si>
    <t>After Crisis</t>
  </si>
  <si>
    <t>Final Index Before</t>
  </si>
  <si>
    <t>Final Index After</t>
  </si>
  <si>
    <t xml:space="preserve">Socio-Economic </t>
  </si>
  <si>
    <t>Food Safety, Natural Resources and Environmental Practices</t>
  </si>
  <si>
    <t>Governance and Institutions</t>
  </si>
  <si>
    <t>TOTAL</t>
  </si>
  <si>
    <t>Indexes</t>
  </si>
  <si>
    <t>Weight</t>
  </si>
  <si>
    <t>Before crisis Index</t>
  </si>
  <si>
    <t>After crisis Index</t>
  </si>
  <si>
    <t>Final Value Before = Value^weight</t>
  </si>
  <si>
    <t>Final Value After= Value^weight</t>
  </si>
  <si>
    <t>Index Social</t>
  </si>
  <si>
    <t>Index Economic</t>
  </si>
  <si>
    <t>Final capital Index</t>
  </si>
  <si>
    <t>Index Gov</t>
  </si>
  <si>
    <t>Index Inst</t>
  </si>
  <si>
    <t>Index NR</t>
  </si>
  <si>
    <t>Index FSN</t>
  </si>
  <si>
    <t>Index EP</t>
  </si>
  <si>
    <t>Difference between before and after the Syrian Crisis =</t>
  </si>
  <si>
    <t>(Int. Weight)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</si>
</sst>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2"/>
      <color rgb="FF000000"/>
      <name val="Times New Roman"/>
      <family val="1"/>
    </font>
    <font>
      <i/>
      <sz val="12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9" fillId="0" borderId="0" applyFont="0" applyFill="0" applyBorder="0" applyAlignment="0" applyProtection="0"/>
  </cellStyleXfs>
  <cellXfs count="30">
    <xf numFmtId="0" fontId="0" fillId="0" borderId="0" xfId="0"/>
    <xf numFmtId="0" fontId="4" fillId="0" borderId="2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8" fillId="0" borderId="8" xfId="0" applyFont="1" applyBorder="1" applyAlignment="1">
      <alignment vertical="center" wrapText="1"/>
    </xf>
    <xf numFmtId="0" fontId="4" fillId="0" borderId="8" xfId="0" applyFont="1" applyBorder="1" applyAlignment="1">
      <alignment vertical="center" wrapText="1"/>
    </xf>
    <xf numFmtId="0" fontId="6" fillId="0" borderId="9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1" fillId="0" borderId="1" xfId="0" applyFont="1" applyBorder="1"/>
    <xf numFmtId="164" fontId="1" fillId="0" borderId="13" xfId="1" applyNumberFormat="1" applyFont="1" applyBorder="1"/>
    <xf numFmtId="164" fontId="1" fillId="0" borderId="1" xfId="1" applyNumberFormat="1" applyFont="1" applyBorder="1"/>
    <xf numFmtId="0" fontId="10" fillId="0" borderId="10" xfId="0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0" fontId="10" fillId="0" borderId="4" xfId="0" quotePrefix="1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Capitals%20&#61480;/Written%20parts/Final/FINAL%20FINAL/Annex%201%20-%20Socio-Economic%20Index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Capitals%20&#61480;/Written%20parts/Final/FINAL%20FINAL/Annex%202%20-%20Governance%20and%20Inst%20Index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Capitals%20&#61480;/Written%20parts/Final/FINAL%20FINAL/Annex%203%20-%20ENV-FS-NR%20index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Annex%205'1%20-%20Socio-Economic%20Index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Annex%205'2%20-%20Governance%20and%20Inst%20Index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Annex%205'3%20-%20ENV-FS-NR%20index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cial Cap "/>
      <sheetName val="Econ Cap"/>
      <sheetName val="Final Socio-Eco"/>
      <sheetName val="Model"/>
    </sheetNames>
    <sheetDataSet>
      <sheetData sheetId="0">
        <row r="18">
          <cell r="P18">
            <v>0.41996193507018026</v>
          </cell>
          <cell r="Q18">
            <v>0.38432178234478886</v>
          </cell>
        </row>
      </sheetData>
      <sheetData sheetId="1">
        <row r="36">
          <cell r="P36">
            <v>0.33950038550107486</v>
          </cell>
          <cell r="Q36">
            <v>0.22622847603314991</v>
          </cell>
        </row>
      </sheetData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ov-Inst Pillar"/>
      <sheetName val="Final Gov-Inst"/>
    </sheetNames>
    <sheetDataSet>
      <sheetData sheetId="0">
        <row r="10">
          <cell r="Q10">
            <v>0.46101739051032797</v>
          </cell>
          <cell r="R10">
            <v>0.36540901215424099</v>
          </cell>
        </row>
        <row r="14">
          <cell r="Q14">
            <v>0.28499999999999998</v>
          </cell>
          <cell r="R14">
            <v>0.32637070004436108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viro-Safety Pillar"/>
      <sheetName val="final Index"/>
    </sheetNames>
    <sheetDataSet>
      <sheetData sheetId="0">
        <row r="11">
          <cell r="P11">
            <v>0.31116025223593125</v>
          </cell>
          <cell r="Q11">
            <v>0.21800315460254632</v>
          </cell>
        </row>
        <row r="21">
          <cell r="P21">
            <v>0.38876414624766498</v>
          </cell>
          <cell r="Q21">
            <v>0.39042307283683003</v>
          </cell>
        </row>
        <row r="31">
          <cell r="P31">
            <v>0.38602660904293712</v>
          </cell>
          <cell r="Q31">
            <v>0.39468315693308709</v>
          </cell>
        </row>
      </sheetData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cio-Econ Pillar"/>
      <sheetName val="sc (1)"/>
      <sheetName val="sc (2)"/>
      <sheetName val="sc (3)"/>
    </sheetNames>
    <sheetDataSet>
      <sheetData sheetId="0">
        <row r="8">
          <cell r="E8">
            <v>0.1</v>
          </cell>
        </row>
        <row r="9">
          <cell r="E9">
            <v>0.1</v>
          </cell>
        </row>
        <row r="10">
          <cell r="E10">
            <v>0.1</v>
          </cell>
        </row>
        <row r="11">
          <cell r="E11">
            <v>0.1</v>
          </cell>
        </row>
        <row r="12">
          <cell r="E12">
            <v>0.1</v>
          </cell>
        </row>
        <row r="13">
          <cell r="E13">
            <v>0.1</v>
          </cell>
        </row>
        <row r="14">
          <cell r="E14">
            <v>0.1</v>
          </cell>
        </row>
        <row r="15">
          <cell r="E15">
            <v>0.1</v>
          </cell>
        </row>
        <row r="16">
          <cell r="E16">
            <v>0.1</v>
          </cell>
        </row>
        <row r="17">
          <cell r="E17">
            <v>0.1</v>
          </cell>
        </row>
        <row r="24">
          <cell r="E24">
            <v>3.2258064516129031E-2</v>
          </cell>
        </row>
        <row r="25">
          <cell r="E25">
            <v>3.2258064516129031E-2</v>
          </cell>
        </row>
        <row r="26">
          <cell r="E26">
            <v>3.2258064516129031E-2</v>
          </cell>
        </row>
        <row r="27">
          <cell r="E27">
            <v>3.2258064516129031E-2</v>
          </cell>
        </row>
        <row r="28">
          <cell r="E28">
            <v>3.2258064516129031E-2</v>
          </cell>
        </row>
        <row r="29">
          <cell r="E29">
            <v>3.2258064516129031E-2</v>
          </cell>
        </row>
        <row r="30">
          <cell r="E30">
            <v>3.2258064516129031E-2</v>
          </cell>
        </row>
        <row r="31">
          <cell r="E31">
            <v>3.2258064516129031E-2</v>
          </cell>
        </row>
        <row r="32">
          <cell r="E32">
            <v>3.2258064516129031E-2</v>
          </cell>
        </row>
        <row r="33">
          <cell r="E33">
            <v>3.2258064516129031E-2</v>
          </cell>
        </row>
        <row r="34">
          <cell r="E34">
            <v>3.2258064516129031E-2</v>
          </cell>
        </row>
        <row r="35">
          <cell r="E35">
            <v>3.2258064516129031E-2</v>
          </cell>
        </row>
        <row r="36">
          <cell r="E36">
            <v>3.2258064516129031E-2</v>
          </cell>
        </row>
        <row r="37">
          <cell r="E37">
            <v>3.2258064516129031E-2</v>
          </cell>
        </row>
        <row r="38">
          <cell r="E38">
            <v>3.2258064516129031E-2</v>
          </cell>
        </row>
        <row r="39">
          <cell r="E39">
            <v>3.2258064516129031E-2</v>
          </cell>
        </row>
        <row r="40">
          <cell r="E40">
            <v>3.2258064516129031E-2</v>
          </cell>
        </row>
        <row r="41">
          <cell r="E41">
            <v>3.2258064516129031E-2</v>
          </cell>
        </row>
        <row r="42">
          <cell r="E42">
            <v>3.2258064516129031E-2</v>
          </cell>
        </row>
        <row r="43">
          <cell r="E43">
            <v>3.2258064516129031E-2</v>
          </cell>
        </row>
        <row r="44">
          <cell r="E44">
            <v>3.2258064516129031E-2</v>
          </cell>
        </row>
        <row r="45">
          <cell r="E45">
            <v>3.2258064516129031E-2</v>
          </cell>
        </row>
        <row r="46">
          <cell r="E46">
            <v>3.2258064516129031E-2</v>
          </cell>
        </row>
        <row r="47">
          <cell r="E47">
            <v>3.2258064516129031E-2</v>
          </cell>
        </row>
        <row r="48">
          <cell r="E48">
            <v>3.2258064516129031E-2</v>
          </cell>
        </row>
        <row r="49">
          <cell r="E49">
            <v>3.2258064516129031E-2</v>
          </cell>
        </row>
        <row r="50">
          <cell r="E50">
            <v>3.2258064516129031E-2</v>
          </cell>
        </row>
        <row r="51">
          <cell r="E51">
            <v>3.2258064516129031E-2</v>
          </cell>
        </row>
        <row r="52">
          <cell r="E52">
            <v>3.2258064516129031E-2</v>
          </cell>
        </row>
        <row r="53">
          <cell r="E53">
            <v>3.2258064516129031E-2</v>
          </cell>
        </row>
        <row r="54">
          <cell r="E54">
            <v>3.2258064516129031E-2</v>
          </cell>
        </row>
      </sheetData>
      <sheetData sheetId="1">
        <row r="16">
          <cell r="O16">
            <v>0.4043678715948355</v>
          </cell>
          <cell r="P16">
            <v>0.28352005649674406</v>
          </cell>
        </row>
      </sheetData>
      <sheetData sheetId="2">
        <row r="16">
          <cell r="O16">
            <v>0.30943952133559299</v>
          </cell>
          <cell r="P16">
            <v>0.2721291542063049</v>
          </cell>
        </row>
      </sheetData>
      <sheetData sheetId="3">
        <row r="15">
          <cell r="G15">
            <v>0.39873168101735712</v>
          </cell>
          <cell r="H15">
            <v>0.33772359777380778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ov-Inst Pillar"/>
      <sheetName val="sc (1)"/>
      <sheetName val="sc (2)"/>
      <sheetName val="sc (3)"/>
    </sheetNames>
    <sheetDataSet>
      <sheetData sheetId="0">
        <row r="4">
          <cell r="P4">
            <v>0.16666666666666666</v>
          </cell>
        </row>
        <row r="5">
          <cell r="P5">
            <v>0.16666666666666666</v>
          </cell>
        </row>
        <row r="6">
          <cell r="P6">
            <v>0.16666666666666666</v>
          </cell>
        </row>
        <row r="7">
          <cell r="P7">
            <v>0.16666666666666666</v>
          </cell>
        </row>
        <row r="8">
          <cell r="P8">
            <v>0.16666666666666666</v>
          </cell>
        </row>
        <row r="9">
          <cell r="P9">
            <v>0.16666666666666666</v>
          </cell>
        </row>
        <row r="11">
          <cell r="P11">
            <v>0.33333333333333331</v>
          </cell>
        </row>
        <row r="12">
          <cell r="P12">
            <v>0.33333333333333331</v>
          </cell>
        </row>
        <row r="13">
          <cell r="P13">
            <v>0.33333333333333331</v>
          </cell>
        </row>
      </sheetData>
      <sheetData sheetId="1"/>
      <sheetData sheetId="2">
        <row r="12">
          <cell r="P12">
            <v>0.35580553459450515</v>
          </cell>
          <cell r="Q12">
            <v>0.34729198582671067</v>
          </cell>
        </row>
      </sheetData>
      <sheetData sheetId="3">
        <row r="13">
          <cell r="G13">
            <v>0.33455614357489016</v>
          </cell>
          <cell r="H13">
            <v>0.33889658567706465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viro-Safety Pillar"/>
      <sheetName val="sc (1)"/>
      <sheetName val="sc (2)"/>
      <sheetName val="sc (3)"/>
    </sheetNames>
    <sheetDataSet>
      <sheetData sheetId="0">
        <row r="6">
          <cell r="O6">
            <v>0.16666666666666666</v>
          </cell>
        </row>
        <row r="7">
          <cell r="O7">
            <v>0.16666666666666666</v>
          </cell>
        </row>
        <row r="8">
          <cell r="O8">
            <v>0.16666666666666666</v>
          </cell>
        </row>
        <row r="9">
          <cell r="O9">
            <v>0.16666666666666666</v>
          </cell>
        </row>
        <row r="10">
          <cell r="O10">
            <v>0.16666666666666666</v>
          </cell>
        </row>
        <row r="13">
          <cell r="O13">
            <v>0.125</v>
          </cell>
        </row>
        <row r="14">
          <cell r="O14">
            <v>0.125</v>
          </cell>
        </row>
        <row r="15">
          <cell r="O15">
            <v>0.125</v>
          </cell>
        </row>
        <row r="16">
          <cell r="O16">
            <v>0.125</v>
          </cell>
        </row>
        <row r="17">
          <cell r="O17">
            <v>0.125</v>
          </cell>
        </row>
        <row r="18">
          <cell r="O18">
            <v>0.125</v>
          </cell>
        </row>
        <row r="19">
          <cell r="O19">
            <v>0.125</v>
          </cell>
        </row>
        <row r="20">
          <cell r="O20">
            <v>0.125</v>
          </cell>
        </row>
        <row r="23">
          <cell r="O23">
            <v>0.125</v>
          </cell>
        </row>
        <row r="24">
          <cell r="O24">
            <v>0.125</v>
          </cell>
        </row>
        <row r="25">
          <cell r="O25">
            <v>0.125</v>
          </cell>
        </row>
        <row r="26">
          <cell r="O26">
            <v>0.125</v>
          </cell>
        </row>
        <row r="27">
          <cell r="O27">
            <v>0.125</v>
          </cell>
        </row>
        <row r="28">
          <cell r="O28">
            <v>0.125</v>
          </cell>
        </row>
        <row r="29">
          <cell r="O29">
            <v>0.125</v>
          </cell>
        </row>
        <row r="30">
          <cell r="O30">
            <v>0.125</v>
          </cell>
        </row>
      </sheetData>
      <sheetData sheetId="1">
        <row r="12">
          <cell r="P12">
            <v>0.40863585332518454</v>
          </cell>
          <cell r="Q12">
            <v>0.34276157137209196</v>
          </cell>
        </row>
      </sheetData>
      <sheetData sheetId="2">
        <row r="12">
          <cell r="P12">
            <v>0.35572839833529896</v>
          </cell>
          <cell r="Q12">
            <v>0.35429732539575115</v>
          </cell>
        </row>
      </sheetData>
      <sheetData sheetId="3">
        <row r="15">
          <cell r="G15">
            <v>0.35488257861128986</v>
          </cell>
          <cell r="H15">
            <v>0.31025610200780074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89239-1496-4BD6-AEDC-8DCE04C50B6A}">
  <dimension ref="B1:G5"/>
  <sheetViews>
    <sheetView workbookViewId="0">
      <selection activeCell="F6" sqref="F6"/>
    </sheetView>
  </sheetViews>
  <sheetFormatPr defaultRowHeight="14.25" x14ac:dyDescent="0.45"/>
  <cols>
    <col min="2" max="2" width="20.1328125" customWidth="1"/>
    <col min="3" max="3" width="15.59765625" customWidth="1"/>
    <col min="4" max="4" width="18.3984375" customWidth="1"/>
    <col min="5" max="5" width="20.86328125" customWidth="1"/>
    <col min="6" max="6" width="26.3984375" customWidth="1"/>
    <col min="7" max="7" width="27.1328125" customWidth="1"/>
  </cols>
  <sheetData>
    <row r="1" spans="2:7" ht="14.65" thickBot="1" x14ac:dyDescent="0.5"/>
    <row r="2" spans="2:7" ht="30" x14ac:dyDescent="0.45">
      <c r="B2" s="1" t="s">
        <v>10</v>
      </c>
      <c r="C2" s="2" t="s">
        <v>11</v>
      </c>
      <c r="D2" s="2" t="s">
        <v>12</v>
      </c>
      <c r="E2" s="2" t="s">
        <v>13</v>
      </c>
      <c r="F2" s="2" t="s">
        <v>14</v>
      </c>
      <c r="G2" s="3" t="s">
        <v>15</v>
      </c>
    </row>
    <row r="3" spans="2:7" ht="15.75" x14ac:dyDescent="0.45">
      <c r="B3" s="4" t="s">
        <v>16</v>
      </c>
      <c r="C3" s="6">
        <v>0.5</v>
      </c>
      <c r="D3" s="6">
        <f>'[1]Social Cap '!P18</f>
        <v>0.41996193507018026</v>
      </c>
      <c r="E3" s="6">
        <f>'[1]Social Cap '!Q18</f>
        <v>0.38432178234478886</v>
      </c>
      <c r="F3" s="12">
        <f>D3^$C$3</f>
        <v>0.64804470144441439</v>
      </c>
      <c r="G3" s="13">
        <f>E3^$C$3</f>
        <v>0.61993691803665707</v>
      </c>
    </row>
    <row r="4" spans="2:7" ht="15.75" x14ac:dyDescent="0.45">
      <c r="B4" s="4" t="s">
        <v>17</v>
      </c>
      <c r="C4" s="6">
        <v>0.5</v>
      </c>
      <c r="D4" s="6">
        <f>'[1]Econ Cap'!P36</f>
        <v>0.33950038550107486</v>
      </c>
      <c r="E4" s="6">
        <f>'[1]Econ Cap'!Q36</f>
        <v>0.22622847603314991</v>
      </c>
      <c r="F4" s="12">
        <f>D4^$C$4</f>
        <v>0.5826666160859697</v>
      </c>
      <c r="G4" s="13">
        <f>E4^$C$4</f>
        <v>0.47563481373123845</v>
      </c>
    </row>
    <row r="5" spans="2:7" ht="15.4" thickBot="1" x14ac:dyDescent="0.5">
      <c r="B5" s="7" t="s">
        <v>18</v>
      </c>
      <c r="C5" s="9">
        <v>1</v>
      </c>
      <c r="D5" s="9"/>
      <c r="E5" s="9"/>
      <c r="F5" s="9">
        <f>PRODUCT(F3:F4)</f>
        <v>0.37759401326305947</v>
      </c>
      <c r="G5" s="11">
        <f>PRODUCT(G3:G4)</f>
        <v>0.29486358053548345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EA62D-501C-4BE4-BF32-3C02E758479E}">
  <dimension ref="C2:H6"/>
  <sheetViews>
    <sheetView workbookViewId="0">
      <selection activeCell="E9" sqref="E9"/>
    </sheetView>
  </sheetViews>
  <sheetFormatPr defaultRowHeight="14.25" x14ac:dyDescent="0.45"/>
  <cols>
    <col min="3" max="3" width="20.73046875" customWidth="1"/>
    <col min="5" max="5" width="20.86328125" customWidth="1"/>
    <col min="6" max="6" width="18.3984375" customWidth="1"/>
    <col min="7" max="7" width="22.73046875" customWidth="1"/>
    <col min="8" max="8" width="21.1328125" customWidth="1"/>
  </cols>
  <sheetData>
    <row r="2" spans="3:8" ht="14.65" thickBot="1" x14ac:dyDescent="0.5"/>
    <row r="3" spans="3:8" ht="30" x14ac:dyDescent="0.45">
      <c r="C3" s="1" t="s">
        <v>10</v>
      </c>
      <c r="D3" s="2" t="s">
        <v>11</v>
      </c>
      <c r="E3" s="2" t="s">
        <v>12</v>
      </c>
      <c r="F3" s="2" t="s">
        <v>13</v>
      </c>
      <c r="G3" s="2" t="s">
        <v>14</v>
      </c>
      <c r="H3" s="3" t="s">
        <v>15</v>
      </c>
    </row>
    <row r="4" spans="3:8" ht="15.75" x14ac:dyDescent="0.45">
      <c r="C4" s="4" t="s">
        <v>19</v>
      </c>
      <c r="D4" s="6">
        <v>0.5</v>
      </c>
      <c r="E4" s="6">
        <f>'[2]Gov-Inst Pillar'!Q10</f>
        <v>0.46101739051032797</v>
      </c>
      <c r="F4" s="6">
        <f>'[2]Gov-Inst Pillar'!R10</f>
        <v>0.36540901215424099</v>
      </c>
      <c r="G4" s="12">
        <f>E4^D4</f>
        <v>0.6789826142916533</v>
      </c>
      <c r="H4" s="13">
        <f>F4^D4</f>
        <v>0.6044907047707524</v>
      </c>
    </row>
    <row r="5" spans="3:8" ht="15.75" x14ac:dyDescent="0.45">
      <c r="C5" s="4" t="s">
        <v>20</v>
      </c>
      <c r="D5" s="6">
        <v>0.5</v>
      </c>
      <c r="E5" s="6">
        <f>'[2]Gov-Inst Pillar'!Q14</f>
        <v>0.28499999999999998</v>
      </c>
      <c r="F5" s="6">
        <f>'[2]Gov-Inst Pillar'!R14</f>
        <v>0.32637070004436108</v>
      </c>
      <c r="G5" s="12">
        <f>E5^D5</f>
        <v>0.53385391260156556</v>
      </c>
      <c r="H5" s="13">
        <f>F5^D5</f>
        <v>0.57128863111772243</v>
      </c>
    </row>
    <row r="6" spans="3:8" ht="15.4" thickBot="1" x14ac:dyDescent="0.5">
      <c r="C6" s="7" t="s">
        <v>18</v>
      </c>
      <c r="D6" s="9">
        <v>1</v>
      </c>
      <c r="E6" s="9"/>
      <c r="F6" s="9"/>
      <c r="G6" s="9">
        <f>PRODUCT(G4:G5)</f>
        <v>0.36247752522803878</v>
      </c>
      <c r="H6" s="11">
        <f>PRODUCT(H4:H5)</f>
        <v>0.3453386672518704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74DF37-DD35-4985-8AB7-56C212106E4D}">
  <dimension ref="B1:G6"/>
  <sheetViews>
    <sheetView workbookViewId="0">
      <selection activeCell="D12" sqref="D12"/>
    </sheetView>
  </sheetViews>
  <sheetFormatPr defaultRowHeight="14.25" x14ac:dyDescent="0.45"/>
  <cols>
    <col min="2" max="2" width="28" customWidth="1"/>
    <col min="3" max="3" width="14.73046875" customWidth="1"/>
    <col min="4" max="4" width="16.3984375" customWidth="1"/>
    <col min="5" max="6" width="21.3984375" customWidth="1"/>
    <col min="7" max="7" width="23.265625" customWidth="1"/>
  </cols>
  <sheetData>
    <row r="1" spans="2:7" ht="14.65" thickBot="1" x14ac:dyDescent="0.5"/>
    <row r="2" spans="2:7" ht="30" x14ac:dyDescent="0.45">
      <c r="B2" s="1" t="s">
        <v>10</v>
      </c>
      <c r="C2" s="2" t="s">
        <v>11</v>
      </c>
      <c r="D2" s="2" t="s">
        <v>12</v>
      </c>
      <c r="E2" s="2" t="s">
        <v>13</v>
      </c>
      <c r="F2" s="2" t="s">
        <v>14</v>
      </c>
      <c r="G2" s="3" t="s">
        <v>15</v>
      </c>
    </row>
    <row r="3" spans="2:7" ht="15.75" x14ac:dyDescent="0.45">
      <c r="B3" s="4" t="s">
        <v>21</v>
      </c>
      <c r="C3" s="5">
        <f>1/3</f>
        <v>0.33333333333333331</v>
      </c>
      <c r="D3" s="5">
        <f>'[3]Enviro-Safety Pillar'!P11</f>
        <v>0.31116025223593125</v>
      </c>
      <c r="E3" s="5">
        <f>'[3]Enviro-Safety Pillar'!Q11</f>
        <v>0.21800315460254632</v>
      </c>
      <c r="F3" s="6">
        <f>D3^$C$3</f>
        <v>0.67763324566040606</v>
      </c>
      <c r="G3" s="10">
        <f>E3^$C$3</f>
        <v>0.60184906850249276</v>
      </c>
    </row>
    <row r="4" spans="2:7" ht="15.75" x14ac:dyDescent="0.45">
      <c r="B4" s="4" t="s">
        <v>22</v>
      </c>
      <c r="C4" s="5">
        <f t="shared" ref="C4:C5" si="0">1/3</f>
        <v>0.33333333333333331</v>
      </c>
      <c r="D4" s="5">
        <f>'[3]Enviro-Safety Pillar'!P21</f>
        <v>0.38876414624766498</v>
      </c>
      <c r="E4" s="5">
        <f>'[3]Enviro-Safety Pillar'!Q21</f>
        <v>0.39042307283683003</v>
      </c>
      <c r="F4" s="6">
        <f>D4^$C$4</f>
        <v>0.72984180361823703</v>
      </c>
      <c r="G4" s="10">
        <f>E4^$C$4</f>
        <v>0.73087845260647799</v>
      </c>
    </row>
    <row r="5" spans="2:7" ht="15.75" x14ac:dyDescent="0.45">
      <c r="B5" s="4" t="s">
        <v>23</v>
      </c>
      <c r="C5" s="5">
        <f t="shared" si="0"/>
        <v>0.33333333333333331</v>
      </c>
      <c r="D5" s="5">
        <f>'[3]Enviro-Safety Pillar'!P31</f>
        <v>0.38602660904293712</v>
      </c>
      <c r="E5" s="5">
        <f>'[3]Enviro-Safety Pillar'!Q31</f>
        <v>0.39468315693308709</v>
      </c>
      <c r="F5" s="6">
        <f>D5^$C$5</f>
        <v>0.7281246723766801</v>
      </c>
      <c r="G5" s="10">
        <f>E5^$C$5</f>
        <v>0.73352715806831714</v>
      </c>
    </row>
    <row r="6" spans="2:7" ht="15.4" thickBot="1" x14ac:dyDescent="0.5">
      <c r="B6" s="7" t="s">
        <v>18</v>
      </c>
      <c r="C6" s="8">
        <f>SUM(C3:C5)</f>
        <v>1</v>
      </c>
      <c r="D6" s="9"/>
      <c r="E6" s="9"/>
      <c r="F6" s="9">
        <f>PRODUCT(F3:F5)</f>
        <v>0.36010502971157998</v>
      </c>
      <c r="G6" s="11">
        <f>PRODUCT(G3:G5)</f>
        <v>0.32266283765591891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2:H10"/>
  <sheetViews>
    <sheetView tabSelected="1" topLeftCell="B1" workbookViewId="0">
      <selection activeCell="J4" sqref="J4"/>
    </sheetView>
  </sheetViews>
  <sheetFormatPr defaultRowHeight="14.25" x14ac:dyDescent="0.45"/>
  <cols>
    <col min="3" max="3" width="27.1328125" customWidth="1"/>
    <col min="4" max="4" width="25" customWidth="1"/>
    <col min="5" max="5" width="17.86328125" customWidth="1"/>
    <col min="6" max="6" width="14.73046875" customWidth="1"/>
    <col min="7" max="7" width="12.3984375" customWidth="1"/>
    <col min="8" max="8" width="23.265625" customWidth="1"/>
  </cols>
  <sheetData>
    <row r="2" spans="3:8" ht="14.65" thickBot="1" x14ac:dyDescent="0.5"/>
    <row r="3" spans="3:8" ht="30" x14ac:dyDescent="0.45">
      <c r="C3" s="15" t="s">
        <v>0</v>
      </c>
      <c r="D3" s="16" t="s">
        <v>1</v>
      </c>
      <c r="E3" s="16" t="s">
        <v>2</v>
      </c>
      <c r="F3" s="16" t="s">
        <v>3</v>
      </c>
      <c r="G3" s="16" t="s">
        <v>4</v>
      </c>
      <c r="H3" s="17" t="s">
        <v>5</v>
      </c>
    </row>
    <row r="4" spans="3:8" ht="22.5" customHeight="1" x14ac:dyDescent="0.45">
      <c r="C4" s="18" t="s">
        <v>6</v>
      </c>
      <c r="D4" s="14">
        <f>1/3</f>
        <v>0.33333333333333331</v>
      </c>
      <c r="E4" s="14">
        <f>'Final Socio-Eco'!F5</f>
        <v>0.37759401326305947</v>
      </c>
      <c r="F4" s="14">
        <f>'Final Socio-Eco'!G5</f>
        <v>0.29486358053548345</v>
      </c>
      <c r="G4" s="14">
        <f>E4^D4</f>
        <v>0.72278372784696021</v>
      </c>
      <c r="H4" s="14">
        <f>F4^D4</f>
        <v>0.66559039323434299</v>
      </c>
    </row>
    <row r="5" spans="3:8" ht="15.4" x14ac:dyDescent="0.45">
      <c r="C5" s="18" t="s">
        <v>8</v>
      </c>
      <c r="D5" s="14">
        <f t="shared" ref="D5:D6" si="0">1/3</f>
        <v>0.33333333333333331</v>
      </c>
      <c r="E5" s="14">
        <f>'Final Gov-Inst'!G6</f>
        <v>0.36247752522803878</v>
      </c>
      <c r="F5" s="14">
        <f>'Final Gov-Inst'!H6</f>
        <v>0.3453386672518704</v>
      </c>
      <c r="G5" s="14">
        <f>E5^D5</f>
        <v>0.71300683763698758</v>
      </c>
      <c r="H5" s="14">
        <f>F5^D5</f>
        <v>0.7015873279397602</v>
      </c>
    </row>
    <row r="6" spans="3:8" ht="78" customHeight="1" x14ac:dyDescent="0.45">
      <c r="C6" s="18" t="s">
        <v>7</v>
      </c>
      <c r="D6" s="14">
        <f t="shared" si="0"/>
        <v>0.33333333333333331</v>
      </c>
      <c r="E6" s="14">
        <f>'NR, FSN,EP'!F6</f>
        <v>0.36010502971157998</v>
      </c>
      <c r="F6" s="14">
        <f>'NR, FSN,EP'!G6</f>
        <v>0.32266283765591891</v>
      </c>
      <c r="G6" s="14">
        <f>E6^D6</f>
        <v>0.71144783555602631</v>
      </c>
      <c r="H6" s="14">
        <f>F6^D6</f>
        <v>0.68588238544941327</v>
      </c>
    </row>
    <row r="7" spans="3:8" ht="15.4" thickBot="1" x14ac:dyDescent="0.5">
      <c r="C7" s="19" t="s">
        <v>9</v>
      </c>
      <c r="D7" s="20">
        <f>SUM(D4:D6)</f>
        <v>1</v>
      </c>
      <c r="E7" s="20"/>
      <c r="F7" s="20"/>
      <c r="G7" s="20">
        <f>PRODUCT(G4:G6)</f>
        <v>0.366644457139708</v>
      </c>
      <c r="H7" s="21">
        <f>PRODUCT(H4:H6)</f>
        <v>0.32028635040581849</v>
      </c>
    </row>
    <row r="9" spans="3:8" ht="14.65" thickBot="1" x14ac:dyDescent="0.5"/>
    <row r="10" spans="3:8" ht="14.65" thickBot="1" x14ac:dyDescent="0.5">
      <c r="C10" s="28" t="s">
        <v>24</v>
      </c>
      <c r="D10" s="29"/>
      <c r="E10" s="22">
        <f>-G7+H7</f>
        <v>-4.6358106733889515E-2</v>
      </c>
      <c r="F10" s="23">
        <f>+E10/G7</f>
        <v>-0.12643885876672342</v>
      </c>
    </row>
  </sheetData>
  <mergeCells count="1">
    <mergeCell ref="C10:D10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96F8F-9038-4330-838A-3D92AB549518}">
  <dimension ref="C2:H10"/>
  <sheetViews>
    <sheetView workbookViewId="0">
      <selection activeCell="G4" sqref="G4"/>
    </sheetView>
  </sheetViews>
  <sheetFormatPr defaultRowHeight="14.25" x14ac:dyDescent="0.45"/>
  <cols>
    <col min="3" max="3" width="27.1328125" customWidth="1"/>
    <col min="4" max="4" width="25" customWidth="1"/>
    <col min="5" max="5" width="17.86328125" customWidth="1"/>
    <col min="6" max="6" width="14.73046875" customWidth="1"/>
    <col min="7" max="7" width="12.3984375" customWidth="1"/>
    <col min="8" max="8" width="23.265625" customWidth="1"/>
  </cols>
  <sheetData>
    <row r="2" spans="3:8" ht="14.65" thickBot="1" x14ac:dyDescent="0.5"/>
    <row r="3" spans="3:8" ht="30" x14ac:dyDescent="0.45">
      <c r="C3" s="15" t="s">
        <v>0</v>
      </c>
      <c r="D3" s="16" t="s">
        <v>1</v>
      </c>
      <c r="E3" s="16" t="s">
        <v>2</v>
      </c>
      <c r="F3" s="16" t="s">
        <v>3</v>
      </c>
      <c r="G3" s="16" t="s">
        <v>4</v>
      </c>
      <c r="H3" s="17" t="s">
        <v>5</v>
      </c>
    </row>
    <row r="4" spans="3:8" ht="22.5" customHeight="1" x14ac:dyDescent="0.45">
      <c r="C4" s="18" t="s">
        <v>6</v>
      </c>
      <c r="D4" s="14">
        <f>1/3</f>
        <v>0.33333333333333331</v>
      </c>
      <c r="E4" s="14">
        <f>+'[4]sc (1)'!$O$16</f>
        <v>0.4043678715948355</v>
      </c>
      <c r="F4" s="14">
        <f>+'[4]sc (1)'!$P$16</f>
        <v>0.28352005649674406</v>
      </c>
      <c r="G4" s="14">
        <f>E4^D4</f>
        <v>0.73947849279510103</v>
      </c>
      <c r="H4" s="14">
        <f>F4^D4</f>
        <v>0.6569433622953631</v>
      </c>
    </row>
    <row r="5" spans="3:8" ht="15.4" x14ac:dyDescent="0.45">
      <c r="C5" s="18" t="s">
        <v>8</v>
      </c>
      <c r="D5" s="14">
        <f t="shared" ref="D5:D6" si="0">1/3</f>
        <v>0.33333333333333331</v>
      </c>
      <c r="E5" s="14">
        <f>+'[5]sc (3)'!$G$13</f>
        <v>0.33455614357489016</v>
      </c>
      <c r="F5" s="14">
        <f>+'[5]sc (3)'!$H$13</f>
        <v>0.33889658567706465</v>
      </c>
      <c r="G5" s="14">
        <f>E5^D5</f>
        <v>0.69420808896702058</v>
      </c>
      <c r="H5" s="14">
        <f>F5^D5</f>
        <v>0.69719735549473072</v>
      </c>
    </row>
    <row r="6" spans="3:8" ht="78" customHeight="1" x14ac:dyDescent="0.45">
      <c r="C6" s="18" t="s">
        <v>7</v>
      </c>
      <c r="D6" s="14">
        <f t="shared" si="0"/>
        <v>0.33333333333333331</v>
      </c>
      <c r="E6" s="14">
        <f>+'[6]sc (1)'!$P$12</f>
        <v>0.40863585332518454</v>
      </c>
      <c r="F6" s="14">
        <f>+'[6]sc (1)'!$Q$12</f>
        <v>0.34276157137209196</v>
      </c>
      <c r="G6" s="14">
        <f>E6^D6</f>
        <v>0.74207105082998959</v>
      </c>
      <c r="H6" s="14">
        <f>F6^D6</f>
        <v>0.6998377660576004</v>
      </c>
    </row>
    <row r="7" spans="3:8" ht="15.4" thickBot="1" x14ac:dyDescent="0.5">
      <c r="C7" s="19" t="s">
        <v>9</v>
      </c>
      <c r="D7" s="20">
        <f>SUM(D4:D6)</f>
        <v>1</v>
      </c>
      <c r="E7" s="20"/>
      <c r="F7" s="20"/>
      <c r="G7" s="20">
        <f>PRODUCT(G4:G6)</f>
        <v>0.3809436219583186</v>
      </c>
      <c r="H7" s="21">
        <f>PRODUCT(H4:H6)</f>
        <v>0.32053911617506176</v>
      </c>
    </row>
    <row r="9" spans="3:8" ht="14.65" thickBot="1" x14ac:dyDescent="0.5"/>
    <row r="10" spans="3:8" ht="14.65" thickBot="1" x14ac:dyDescent="0.5">
      <c r="C10" s="28" t="s">
        <v>24</v>
      </c>
      <c r="D10" s="29"/>
      <c r="E10" s="22">
        <f>-G7+H7</f>
        <v>-6.0404505783256845E-2</v>
      </c>
      <c r="F10" s="23">
        <f>+E10/G7</f>
        <v>-0.15856547347540598</v>
      </c>
    </row>
  </sheetData>
  <mergeCells count="1">
    <mergeCell ref="C10:D10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60ABCD-D937-467E-AF56-A4D1D75531EE}">
  <dimension ref="C2:H10"/>
  <sheetViews>
    <sheetView workbookViewId="0">
      <selection activeCell="F4" sqref="F4"/>
    </sheetView>
  </sheetViews>
  <sheetFormatPr defaultRowHeight="14.25" x14ac:dyDescent="0.45"/>
  <cols>
    <col min="3" max="3" width="27.1328125" customWidth="1"/>
    <col min="4" max="4" width="25" customWidth="1"/>
    <col min="5" max="5" width="17.86328125" customWidth="1"/>
    <col min="6" max="6" width="14.73046875" customWidth="1"/>
    <col min="7" max="7" width="12.3984375" customWidth="1"/>
    <col min="8" max="8" width="23.265625" customWidth="1"/>
  </cols>
  <sheetData>
    <row r="2" spans="3:8" ht="14.65" thickBot="1" x14ac:dyDescent="0.5"/>
    <row r="3" spans="3:8" ht="30" x14ac:dyDescent="0.45">
      <c r="C3" s="15" t="s">
        <v>0</v>
      </c>
      <c r="D3" s="16" t="s">
        <v>1</v>
      </c>
      <c r="E3" s="16" t="s">
        <v>2</v>
      </c>
      <c r="F3" s="16" t="s">
        <v>3</v>
      </c>
      <c r="G3" s="16" t="s">
        <v>4</v>
      </c>
      <c r="H3" s="17" t="s">
        <v>5</v>
      </c>
    </row>
    <row r="4" spans="3:8" ht="22.5" customHeight="1" x14ac:dyDescent="0.45">
      <c r="C4" s="18" t="s">
        <v>6</v>
      </c>
      <c r="D4" s="14">
        <f>1/3</f>
        <v>0.33333333333333331</v>
      </c>
      <c r="E4" s="14">
        <f>+'[4]sc (2)'!O$16</f>
        <v>0.30943952133559299</v>
      </c>
      <c r="F4" s="14">
        <f>+'[4]sc (2)'!P$16</f>
        <v>0.2721291542063049</v>
      </c>
      <c r="G4" s="14">
        <f>E4^D4</f>
        <v>0.67638182138138669</v>
      </c>
      <c r="H4" s="14">
        <f>F4^D4</f>
        <v>0.64802489537405206</v>
      </c>
    </row>
    <row r="5" spans="3:8" ht="15.4" x14ac:dyDescent="0.45">
      <c r="C5" s="18" t="s">
        <v>8</v>
      </c>
      <c r="D5" s="14">
        <f t="shared" ref="D5:D6" si="0">1/3</f>
        <v>0.33333333333333331</v>
      </c>
      <c r="E5" s="14">
        <f>+'[5]sc (2)'!P$12</f>
        <v>0.35580553459450515</v>
      </c>
      <c r="F5" s="14">
        <f>+'[5]sc (2)'!Q$12</f>
        <v>0.34729198582671067</v>
      </c>
      <c r="G5" s="14">
        <f>E5^D5</f>
        <v>0.70860503370764749</v>
      </c>
      <c r="H5" s="14">
        <f>F5^D5</f>
        <v>0.70290762398817175</v>
      </c>
    </row>
    <row r="6" spans="3:8" ht="78" customHeight="1" x14ac:dyDescent="0.45">
      <c r="C6" s="18" t="s">
        <v>7</v>
      </c>
      <c r="D6" s="14">
        <f t="shared" si="0"/>
        <v>0.33333333333333331</v>
      </c>
      <c r="E6" s="14">
        <f>+'[6]sc (2)'!P$12</f>
        <v>0.35572839833529896</v>
      </c>
      <c r="F6" s="14">
        <f>+'[6]sc (2)'!Q$12</f>
        <v>0.35429732539575115</v>
      </c>
      <c r="G6" s="14">
        <f>E6^D6</f>
        <v>0.70855382306341641</v>
      </c>
      <c r="H6" s="14">
        <f>F6^D6</f>
        <v>0.70760239026941307</v>
      </c>
    </row>
    <row r="7" spans="3:8" ht="15.4" thickBot="1" x14ac:dyDescent="0.5">
      <c r="C7" s="19" t="s">
        <v>9</v>
      </c>
      <c r="D7" s="20">
        <f>SUM(D4:D6)</f>
        <v>1</v>
      </c>
      <c r="E7" s="20"/>
      <c r="F7" s="20"/>
      <c r="G7" s="20">
        <f>PRODUCT(G4:G6)</f>
        <v>0.33960103535073777</v>
      </c>
      <c r="H7" s="21">
        <f>PRODUCT(H4:H6)</f>
        <v>0.32231404887657089</v>
      </c>
    </row>
    <row r="9" spans="3:8" ht="14.65" thickBot="1" x14ac:dyDescent="0.5"/>
    <row r="10" spans="3:8" ht="14.65" thickBot="1" x14ac:dyDescent="0.5">
      <c r="C10" s="28" t="s">
        <v>24</v>
      </c>
      <c r="D10" s="29"/>
      <c r="E10" s="22">
        <f>-G7+H7</f>
        <v>-1.7286986474166877E-2</v>
      </c>
      <c r="F10" s="23">
        <f>+E10/G7</f>
        <v>-5.0903809690429798E-2</v>
      </c>
    </row>
  </sheetData>
  <mergeCells count="1">
    <mergeCell ref="C10:D10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5FADD-87EE-4F38-B8ED-7AE072210502}">
  <dimension ref="C2:H10"/>
  <sheetViews>
    <sheetView workbookViewId="0">
      <selection activeCell="I6" sqref="I6"/>
    </sheetView>
  </sheetViews>
  <sheetFormatPr defaultRowHeight="14.25" x14ac:dyDescent="0.45"/>
  <cols>
    <col min="3" max="3" width="27.1328125" customWidth="1"/>
    <col min="4" max="4" width="25" customWidth="1"/>
    <col min="5" max="5" width="17.86328125" customWidth="1"/>
    <col min="6" max="6" width="14.73046875" customWidth="1"/>
    <col min="7" max="7" width="12.3984375" customWidth="1"/>
    <col min="8" max="8" width="23.265625" customWidth="1"/>
  </cols>
  <sheetData>
    <row r="2" spans="3:8" ht="14.65" thickBot="1" x14ac:dyDescent="0.5"/>
    <row r="3" spans="3:8" ht="30" x14ac:dyDescent="0.45">
      <c r="C3" s="15" t="s">
        <v>0</v>
      </c>
      <c r="D3" s="16" t="s">
        <v>1</v>
      </c>
      <c r="E3" s="16" t="s">
        <v>2</v>
      </c>
      <c r="F3" s="16" t="s">
        <v>3</v>
      </c>
      <c r="G3" s="16" t="s">
        <v>4</v>
      </c>
      <c r="H3" s="17" t="s">
        <v>5</v>
      </c>
    </row>
    <row r="4" spans="3:8" ht="22.5" customHeight="1" x14ac:dyDescent="0.45">
      <c r="C4" s="18" t="s">
        <v>6</v>
      </c>
      <c r="D4" s="14">
        <f>1/3</f>
        <v>0.33333333333333331</v>
      </c>
      <c r="E4" s="14">
        <f>+'[4]sc (3)'!G$15</f>
        <v>0.39873168101735712</v>
      </c>
      <c r="F4" s="14">
        <f>+'[4]sc (3)'!H$15</f>
        <v>0.33772359777380778</v>
      </c>
      <c r="G4" s="14">
        <f>E4^D4</f>
        <v>0.73602672067041219</v>
      </c>
      <c r="H4" s="14">
        <f>F4^D4</f>
        <v>0.69639204649653674</v>
      </c>
    </row>
    <row r="5" spans="3:8" ht="15.4" x14ac:dyDescent="0.45">
      <c r="C5" s="18" t="s">
        <v>8</v>
      </c>
      <c r="D5" s="14">
        <f t="shared" ref="D5:D6" si="0">1/3</f>
        <v>0.33333333333333331</v>
      </c>
      <c r="E5" s="14">
        <f>+'[5]sc (3)'!G$13</f>
        <v>0.33455614357489016</v>
      </c>
      <c r="F5" s="14">
        <f>+'[5]sc (3)'!H$13</f>
        <v>0.33889658567706465</v>
      </c>
      <c r="G5" s="14">
        <f>E5^D5</f>
        <v>0.69420808896702058</v>
      </c>
      <c r="H5" s="14">
        <f>F5^D5</f>
        <v>0.69719735549473072</v>
      </c>
    </row>
    <row r="6" spans="3:8" ht="78" customHeight="1" x14ac:dyDescent="0.45">
      <c r="C6" s="18" t="s">
        <v>7</v>
      </c>
      <c r="D6" s="14">
        <f t="shared" si="0"/>
        <v>0.33333333333333331</v>
      </c>
      <c r="E6" s="14">
        <f>+'[6]sc (3)'!G$15</f>
        <v>0.35488257861128986</v>
      </c>
      <c r="F6" s="14">
        <f>+'[6]sc (3)'!H$15</f>
        <v>0.31025610200780074</v>
      </c>
      <c r="G6" s="14">
        <f>E6^D6</f>
        <v>0.70799179837930792</v>
      </c>
      <c r="H6" s="14">
        <f>F6^D6</f>
        <v>0.67697626731298022</v>
      </c>
    </row>
    <row r="7" spans="3:8" ht="15.4" thickBot="1" x14ac:dyDescent="0.5">
      <c r="C7" s="19" t="s">
        <v>9</v>
      </c>
      <c r="D7" s="20">
        <f>SUM(D4:D6)</f>
        <v>1</v>
      </c>
      <c r="E7" s="20"/>
      <c r="F7" s="20"/>
      <c r="G7" s="20">
        <f>PRODUCT(G4:G6)</f>
        <v>0.36175244719030314</v>
      </c>
      <c r="H7" s="21">
        <f>PRODUCT(H4:H6)</f>
        <v>0.32868734054163162</v>
      </c>
    </row>
    <row r="9" spans="3:8" ht="14.65" thickBot="1" x14ac:dyDescent="0.5"/>
    <row r="10" spans="3:8" ht="14.65" thickBot="1" x14ac:dyDescent="0.5">
      <c r="C10" s="28" t="s">
        <v>24</v>
      </c>
      <c r="D10" s="29"/>
      <c r="E10" s="22">
        <f>-G7+H7</f>
        <v>-3.3065106648671516E-2</v>
      </c>
      <c r="F10" s="23">
        <f>+E10/G7</f>
        <v>-9.140257904399833E-2</v>
      </c>
    </row>
  </sheetData>
  <mergeCells count="1">
    <mergeCell ref="C10:D10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4F0D9-10A5-48CD-AEC8-0E805FAC41FB}">
  <dimension ref="C2:I10"/>
  <sheetViews>
    <sheetView topLeftCell="B1" workbookViewId="0">
      <selection activeCell="H11" sqref="H11"/>
    </sheetView>
  </sheetViews>
  <sheetFormatPr defaultRowHeight="14.25" x14ac:dyDescent="0.45"/>
  <cols>
    <col min="3" max="3" width="27.1328125" customWidth="1"/>
    <col min="4" max="4" width="14.9296875" customWidth="1"/>
    <col min="5" max="5" width="19.73046875" customWidth="1"/>
    <col min="6" max="6" width="17.86328125" customWidth="1"/>
    <col min="7" max="7" width="14.73046875" customWidth="1"/>
    <col min="8" max="8" width="19.265625" customWidth="1"/>
    <col min="9" max="9" width="16.6640625" customWidth="1"/>
    <col min="10" max="10" width="11.9296875" bestFit="1" customWidth="1"/>
  </cols>
  <sheetData>
    <row r="2" spans="3:9" ht="14.65" thickBot="1" x14ac:dyDescent="0.5"/>
    <row r="3" spans="3:9" ht="30" x14ac:dyDescent="0.45">
      <c r="C3" s="15" t="s">
        <v>0</v>
      </c>
      <c r="D3" s="27" t="s">
        <v>25</v>
      </c>
      <c r="E3" s="16" t="s">
        <v>1</v>
      </c>
      <c r="F3" s="16" t="s">
        <v>2</v>
      </c>
      <c r="G3" s="16" t="s">
        <v>3</v>
      </c>
      <c r="H3" s="16" t="s">
        <v>4</v>
      </c>
      <c r="I3" s="17" t="s">
        <v>5</v>
      </c>
    </row>
    <row r="4" spans="3:9" ht="22.5" customHeight="1" x14ac:dyDescent="0.45">
      <c r="C4" s="18" t="s">
        <v>6</v>
      </c>
      <c r="D4" s="26">
        <f>1/(COUNTA('[4]Socio-Econ Pillar'!$E$8:$E$17,'[4]Socio-Econ Pillar'!$E$24:$E$54))</f>
        <v>2.4390243902439025E-2</v>
      </c>
      <c r="E4" s="14">
        <f>+D4/D$7</f>
        <v>0.1331923890063425</v>
      </c>
      <c r="F4" s="14">
        <f>'Final Socio-Eco'!F5</f>
        <v>0.37759401326305947</v>
      </c>
      <c r="G4" s="14">
        <f>'Final Socio-Eco'!G5</f>
        <v>0.29486358053548345</v>
      </c>
      <c r="H4" s="14">
        <f>F4^E4</f>
        <v>0.87834060957708793</v>
      </c>
      <c r="I4" s="14">
        <f>G4^E4</f>
        <v>0.84987992691382552</v>
      </c>
    </row>
    <row r="5" spans="3:9" ht="15.4" x14ac:dyDescent="0.45">
      <c r="C5" s="18" t="s">
        <v>8</v>
      </c>
      <c r="D5" s="26">
        <f>1/(COUNTA('[5]Gov-Inst Pillar'!$P$4:$P$9,'[5]Gov-Inst Pillar'!$P$11:$P$13))</f>
        <v>0.1111111111111111</v>
      </c>
      <c r="E5" s="14">
        <f>+D5/D$7</f>
        <v>0.60676532769556024</v>
      </c>
      <c r="F5" s="14">
        <f>'Final Gov-Inst'!G6</f>
        <v>0.36247752522803878</v>
      </c>
      <c r="G5" s="14">
        <f>'Final Gov-Inst'!H6</f>
        <v>0.3453386672518704</v>
      </c>
      <c r="H5" s="14">
        <f>F5^E5</f>
        <v>0.54024038046511069</v>
      </c>
      <c r="I5" s="14">
        <f>G5^E5</f>
        <v>0.52459385942208769</v>
      </c>
    </row>
    <row r="6" spans="3:9" ht="78" customHeight="1" x14ac:dyDescent="0.45">
      <c r="C6" s="18" t="s">
        <v>7</v>
      </c>
      <c r="D6" s="26">
        <f>1/(COUNTA('[6]Enviro-Safety Pillar'!$O$13:$O$20,'[6]Enviro-Safety Pillar'!$O$23:$O$30,'[6]Enviro-Safety Pillar'!$O$6:$O$10))</f>
        <v>4.7619047619047616E-2</v>
      </c>
      <c r="E6" s="14">
        <f>+D6/D$7</f>
        <v>0.26004228329809725</v>
      </c>
      <c r="F6" s="14">
        <f>+'NR, FSN,EP'!F6</f>
        <v>0.36010502971157998</v>
      </c>
      <c r="G6" s="14">
        <f>+'NR, FSN,EP'!G6</f>
        <v>0.32266283765591891</v>
      </c>
      <c r="H6" s="14">
        <f>F6^E6</f>
        <v>0.76674831998211879</v>
      </c>
      <c r="I6" s="14">
        <f>G6^E6</f>
        <v>0.74516758550272355</v>
      </c>
    </row>
    <row r="7" spans="3:9" ht="15.4" thickBot="1" x14ac:dyDescent="0.5">
      <c r="C7" s="19" t="s">
        <v>9</v>
      </c>
      <c r="D7" s="25">
        <f>+SUM(D4:D6)</f>
        <v>0.18312040263259774</v>
      </c>
      <c r="E7" s="20">
        <f>SUM(E4:E6)</f>
        <v>1</v>
      </c>
      <c r="F7" s="20"/>
      <c r="G7" s="20"/>
      <c r="H7" s="20">
        <f>PRODUCT(H4:H6)</f>
        <v>0.36383362896847415</v>
      </c>
      <c r="I7" s="21">
        <f>PRODUCT(I4:I6)</f>
        <v>0.33222685084495274</v>
      </c>
    </row>
    <row r="9" spans="3:9" ht="14.65" thickBot="1" x14ac:dyDescent="0.5"/>
    <row r="10" spans="3:9" ht="14.65" thickBot="1" x14ac:dyDescent="0.5">
      <c r="C10" s="28" t="s">
        <v>24</v>
      </c>
      <c r="D10" s="29"/>
      <c r="E10" s="29"/>
      <c r="F10" s="22">
        <f>-H7+I7</f>
        <v>-3.1606778123521417E-2</v>
      </c>
      <c r="G10" s="24">
        <f>+F10/I7</f>
        <v>-9.5136133768645978E-2</v>
      </c>
    </row>
  </sheetData>
  <mergeCells count="1">
    <mergeCell ref="C10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8</vt:i4>
      </vt:variant>
    </vt:vector>
  </HeadingPairs>
  <TitlesOfParts>
    <vt:vector size="8" baseType="lpstr">
      <vt:lpstr>Final Socio-Eco</vt:lpstr>
      <vt:lpstr>Final Gov-Inst</vt:lpstr>
      <vt:lpstr>NR, FSN,EP</vt:lpstr>
      <vt:lpstr>Baseline</vt:lpstr>
      <vt:lpstr>Scenario 1</vt:lpstr>
      <vt:lpstr>Scenario 2</vt:lpstr>
      <vt:lpstr>Scenario 3</vt:lpstr>
      <vt:lpstr>Scenario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Rama Daniele</cp:lastModifiedBy>
  <dcterms:created xsi:type="dcterms:W3CDTF">2015-06-05T18:17:20Z</dcterms:created>
  <dcterms:modified xsi:type="dcterms:W3CDTF">2021-02-18T17:02:22Z</dcterms:modified>
</cp:coreProperties>
</file>